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F:\用户\桌面\"/>
    </mc:Choice>
  </mc:AlternateContent>
  <xr:revisionPtr revIDLastSave="0" documentId="13_ncr:1_{AE156F60-CBFB-4408-82E8-46D8DD80AE3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definedNames>
    <definedName name="_xlnm.Print_Area" localSheetId="0">Sheet1!$A$1:$H$55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" i="1" l="1"/>
  <c r="G4" i="1"/>
  <c r="E5" i="1"/>
  <c r="G5" i="1"/>
  <c r="G6" i="1"/>
  <c r="G7" i="1"/>
  <c r="G8" i="1"/>
  <c r="E9" i="1"/>
  <c r="G9" i="1"/>
  <c r="E10" i="1"/>
  <c r="G10" i="1"/>
  <c r="G11" i="1"/>
  <c r="E12" i="1"/>
  <c r="G12" i="1"/>
  <c r="G13" i="1"/>
  <c r="E14" i="1"/>
  <c r="G14" i="1"/>
  <c r="E15" i="1"/>
  <c r="G15" i="1"/>
  <c r="G16" i="1"/>
  <c r="E17" i="1"/>
  <c r="G17" i="1"/>
  <c r="E18" i="1"/>
  <c r="G18" i="1"/>
  <c r="E19" i="1"/>
  <c r="G19" i="1"/>
  <c r="E20" i="1"/>
  <c r="G20" i="1"/>
  <c r="G21" i="1"/>
  <c r="G22" i="1"/>
  <c r="G23" i="1"/>
  <c r="E24" i="1"/>
  <c r="G24" i="1"/>
  <c r="G25" i="1"/>
  <c r="E26" i="1"/>
  <c r="G26" i="1"/>
  <c r="G27" i="1"/>
  <c r="E28" i="1"/>
  <c r="G28" i="1"/>
  <c r="E29" i="1"/>
  <c r="G29" i="1"/>
  <c r="E30" i="1"/>
  <c r="G30" i="1"/>
  <c r="E31" i="1"/>
  <c r="G31" i="1"/>
  <c r="E32" i="1"/>
  <c r="G32" i="1"/>
  <c r="E33" i="1"/>
  <c r="G33" i="1"/>
  <c r="E34" i="1"/>
  <c r="G34" i="1"/>
  <c r="E35" i="1"/>
  <c r="G35" i="1"/>
  <c r="G36" i="1"/>
  <c r="E37" i="1"/>
  <c r="G37" i="1"/>
  <c r="G38" i="1"/>
  <c r="E39" i="1"/>
  <c r="G39" i="1"/>
  <c r="E40" i="1"/>
  <c r="G40" i="1"/>
  <c r="G41" i="1"/>
  <c r="E42" i="1"/>
  <c r="G42" i="1"/>
  <c r="E43" i="1"/>
  <c r="G43" i="1"/>
  <c r="G44" i="1"/>
  <c r="E45" i="1"/>
  <c r="G45" i="1"/>
  <c r="E46" i="1"/>
  <c r="G46" i="1"/>
  <c r="G47" i="1"/>
  <c r="E48" i="1"/>
  <c r="G48" i="1"/>
  <c r="E49" i="1"/>
  <c r="G49" i="1"/>
  <c r="G50" i="1"/>
  <c r="G51" i="1"/>
  <c r="G52" i="1"/>
  <c r="G53" i="1"/>
  <c r="G55" i="1"/>
</calcChain>
</file>

<file path=xl/sharedStrings.xml><?xml version="1.0" encoding="utf-8"?>
<sst xmlns="http://schemas.openxmlformats.org/spreadsheetml/2006/main" count="132" uniqueCount="84">
  <si>
    <t>序号</t>
  </si>
  <si>
    <t>物品名称</t>
  </si>
  <si>
    <t>规格工艺</t>
  </si>
  <si>
    <t>单位</t>
  </si>
  <si>
    <t>数量</t>
  </si>
  <si>
    <t>单价</t>
  </si>
  <si>
    <t>总价</t>
  </si>
  <si>
    <t>备注</t>
  </si>
  <si>
    <t>户外门牌</t>
  </si>
  <si>
    <t>30*225cm*4个</t>
  </si>
  <si>
    <t>个</t>
  </si>
  <si>
    <t>包柱子</t>
  </si>
  <si>
    <t>项</t>
  </si>
  <si>
    <t>户外围墙</t>
  </si>
  <si>
    <t>150*100cm*10个，1cm高密度pvc+画面uv+激光雕刻</t>
  </si>
  <si>
    <t>方</t>
  </si>
  <si>
    <t>室内门牌</t>
  </si>
  <si>
    <t>35*30cm*12个，抽插式门牌定制</t>
  </si>
  <si>
    <t>42*30cm*3个，抽插式门牌定制</t>
  </si>
  <si>
    <t>20*7.5cm*23个，2mm亚克力uv</t>
  </si>
  <si>
    <t>便民服务大厅</t>
  </si>
  <si>
    <t>400*55cm， 1cm高密度pvc+画面uv+激光雕刻+高光膜</t>
  </si>
  <si>
    <t>便民服务大厅背景墙</t>
  </si>
  <si>
    <t>155*100cm， 1cm高密度pvc+画面uv+激光雕刻+高光膜</t>
  </si>
  <si>
    <t>进门大厅左侧</t>
  </si>
  <si>
    <t>党徽：30cm</t>
  </si>
  <si>
    <t>文字：16cm*24个字</t>
  </si>
  <si>
    <t>cm</t>
  </si>
  <si>
    <t>道德讲堂、大会议室</t>
  </si>
  <si>
    <t>道德讲堂：210*120cm，定制卷帘</t>
  </si>
  <si>
    <t>爱敬诚善：100*33.5cm*4个， 1cm高密度pvc+画面uv+激光雕刻+高光膜</t>
  </si>
  <si>
    <t>入党誓词：120*400cm， 1cm高密度pvc+画面uv+激光雕刻+高光膜</t>
  </si>
  <si>
    <t>画面裱框</t>
  </si>
  <si>
    <t>文化墙：105*345cm， 1cm高密度pvc+画面uv+激光雕刻+高光膜</t>
  </si>
  <si>
    <t>农家书屋、新时代文明实践站</t>
  </si>
  <si>
    <t>门口左边：46*150cm， 1cm高密度pvc+画面uv+激光雕刻+高光膜</t>
  </si>
  <si>
    <t>115*450cm， 1cm高密度pvc+画面uv+激光雕刻+高光膜</t>
  </si>
  <si>
    <t>展架：80*180cm*3个，kt+车贴</t>
  </si>
  <si>
    <t>展架：A3透明亚克力卡槽*3个</t>
  </si>
  <si>
    <t>展架：18*13.8cm透明亚克力卡槽*12个</t>
  </si>
  <si>
    <t>丽萍展架，,180*80cm*3个</t>
  </si>
  <si>
    <t>50*120cm， 1cm高密度pvc+画面uv+激光雕刻+高光膜</t>
  </si>
  <si>
    <t>40*230cm，摆件</t>
  </si>
  <si>
    <t>一楼走廊</t>
  </si>
  <si>
    <t>120*315cm， 1cm高密度pvc+画面uv+激光雕刻+高光膜</t>
  </si>
  <si>
    <t>22.5*22.5cm*20个透明亚克力卡槽</t>
  </si>
  <si>
    <t>活动室</t>
  </si>
  <si>
    <t>棋牌：110*185cm， 1cm高密度pvc+画面uv+激光雕刻</t>
  </si>
  <si>
    <t>健身：95*327cm， 1cm高密度pvc+画面uv+激光雕刻</t>
  </si>
  <si>
    <t>“两代表一委员”工作室</t>
  </si>
  <si>
    <t>105*282cm， 1cm高密度pvc+画面uv+激光雕刻</t>
  </si>
  <si>
    <t>关心下一代工作委员会</t>
  </si>
  <si>
    <t>100*358cm， 1cm高密度pvc+画面uv+激光雕刻</t>
  </si>
  <si>
    <t>人民调解委员会</t>
  </si>
  <si>
    <t>100*275cm， 1cm高密度pvc+画面uv+激光雕刻</t>
  </si>
  <si>
    <t>妇女儿童之家</t>
  </si>
  <si>
    <t>120*324cm， 1cm高密度pvc+画面uv+激光雕刻</t>
  </si>
  <si>
    <t>退役军人服务站</t>
  </si>
  <si>
    <t>习语：220*120cm， 1cm高密度pvc+画面uv+激光雕刻</t>
  </si>
  <si>
    <t>五代领导人题词：45*205cm， 1cm高密度pvc+画面uv+激光雕刻</t>
  </si>
  <si>
    <t>块</t>
  </si>
  <si>
    <t>四尊崇 五关爱 六必访：105*235cm， 1cm高密度pvc+画面uv+激光雕刻</t>
  </si>
  <si>
    <t>25*25cm*15个，透明亚克力卡槽</t>
  </si>
  <si>
    <t>十大英模：105*390cm， 1cm高密度pvc+画面uv+激光雕刻</t>
  </si>
  <si>
    <t>习近平视察退役军人剪影：120*578cm， 1cm高密度pvc+画面uv+激光雕刻</t>
  </si>
  <si>
    <t>民兵物资架</t>
  </si>
  <si>
    <t>150*60*200cm，四层</t>
  </si>
  <si>
    <t>二楼小会议室</t>
  </si>
  <si>
    <t>115*328cm， 1cm高密度pvc+画面uv+激光雕刻</t>
  </si>
  <si>
    <t>荣誉墙：85*400cm， 1cm高密度pvc+画面uv+激光雕刻</t>
  </si>
  <si>
    <t>奖牌重新定制</t>
  </si>
  <si>
    <t>二楼走廊</t>
  </si>
  <si>
    <t>105*348cm， 1cm高密度pvc+画面uv+激光雕刻</t>
  </si>
  <si>
    <t>楼道文化</t>
  </si>
  <si>
    <t>40*55cm*8个， 1cm高密度pvc+画面uv+激光雕刻</t>
  </si>
  <si>
    <t>120*155.5cm， 1cm高密度pvc+画面uv+激光雕刻</t>
  </si>
  <si>
    <t>45*155cm， 1cm高密度pvc+画面uv+激光雕刻</t>
  </si>
  <si>
    <t>平面制作</t>
  </si>
  <si>
    <t>平面图制作+现场测量+安装指导</t>
  </si>
  <si>
    <t>安装人工</t>
  </si>
  <si>
    <t>辅材</t>
  </si>
  <si>
    <t>运费</t>
  </si>
  <si>
    <t>2024.12.05芦沟镇淳化村党群服务中心文化布置物料制作安装清单</t>
    <phoneticPr fontId="7" type="noConversion"/>
  </si>
  <si>
    <t>总合计（人民币）含税价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</si>
</sst>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&quot;￥&quot;#,##0;[Red]&quot;￥&quot;\-#,##0"/>
    <numFmt numFmtId="177" formatCode="&quot;￥&quot;#,##0.00;[Red]&quot;￥&quot;\-#,##0.00"/>
    <numFmt numFmtId="180" formatCode="0.00_ "/>
    <numFmt numFmtId="181" formatCode="0_ "/>
    <numFmt numFmtId="182" formatCode="0.0_ "/>
  </numFmts>
  <fonts count="10" x14ac:knownFonts="1">
    <font>
      <sz val="11"/>
      <color theme="1"/>
      <name val="宋体"/>
      <charset val="134"/>
      <scheme val="minor"/>
    </font>
    <font>
      <sz val="11"/>
      <color theme="1" tint="0.249977111117893"/>
      <name val="微软雅黑"/>
      <charset val="134"/>
    </font>
    <font>
      <sz val="26"/>
      <color theme="0"/>
      <name val="微软雅黑"/>
      <charset val="134"/>
    </font>
    <font>
      <sz val="12"/>
      <color theme="0"/>
      <name val="微软雅黑"/>
      <charset val="134"/>
    </font>
    <font>
      <sz val="11"/>
      <color rgb="FF000000"/>
      <name val="微软雅黑"/>
      <charset val="134"/>
    </font>
    <font>
      <sz val="11"/>
      <color theme="1" tint="0.249977111117893"/>
      <name val="宋体"/>
      <charset val="134"/>
      <scheme val="minor"/>
    </font>
    <font>
      <b/>
      <sz val="11"/>
      <color rgb="FF000000"/>
      <name val="微软雅黑"/>
      <charset val="134"/>
    </font>
    <font>
      <sz val="9"/>
      <name val="宋体"/>
      <family val="3"/>
      <charset val="134"/>
      <scheme val="minor"/>
    </font>
    <font>
      <sz val="26"/>
      <color theme="0"/>
      <name val="微软雅黑"/>
      <family val="2"/>
      <charset val="134"/>
    </font>
    <font>
      <sz val="11"/>
      <color rgb="FF000000"/>
      <name val="微软雅黑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80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>
      <alignment vertical="center"/>
    </xf>
    <xf numFmtId="181" fontId="4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82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176" fontId="4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181" fontId="1" fillId="0" borderId="0" xfId="0" applyNumberFormat="1" applyFo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590550</xdr:colOff>
      <xdr:row>2</xdr:row>
      <xdr:rowOff>47625</xdr:rowOff>
    </xdr:from>
    <xdr:to>
      <xdr:col>7</xdr:col>
      <xdr:colOff>1666240</xdr:colOff>
      <xdr:row>3</xdr:row>
      <xdr:rowOff>725805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9950" y="2397125"/>
          <a:ext cx="1075690" cy="1440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4</xdr:row>
      <xdr:rowOff>19050</xdr:rowOff>
    </xdr:from>
    <xdr:to>
      <xdr:col>7</xdr:col>
      <xdr:colOff>2304415</xdr:colOff>
      <xdr:row>4</xdr:row>
      <xdr:rowOff>739140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91800" y="3892550"/>
          <a:ext cx="215201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809625</xdr:colOff>
      <xdr:row>5</xdr:row>
      <xdr:rowOff>0</xdr:rowOff>
    </xdr:from>
    <xdr:to>
      <xdr:col>7</xdr:col>
      <xdr:colOff>1439545</xdr:colOff>
      <xdr:row>5</xdr:row>
      <xdr:rowOff>720090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49025" y="4635500"/>
          <a:ext cx="62992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859790</xdr:colOff>
      <xdr:row>6</xdr:row>
      <xdr:rowOff>0</xdr:rowOff>
    </xdr:from>
    <xdr:to>
      <xdr:col>7</xdr:col>
      <xdr:colOff>1388745</xdr:colOff>
      <xdr:row>6</xdr:row>
      <xdr:rowOff>720090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99190" y="5397500"/>
          <a:ext cx="52895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752475</xdr:colOff>
      <xdr:row>7</xdr:row>
      <xdr:rowOff>28575</xdr:rowOff>
    </xdr:from>
    <xdr:to>
      <xdr:col>7</xdr:col>
      <xdr:colOff>1419860</xdr:colOff>
      <xdr:row>7</xdr:row>
      <xdr:rowOff>748665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91875" y="6188075"/>
          <a:ext cx="66738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106045</xdr:colOff>
      <xdr:row>8</xdr:row>
      <xdr:rowOff>152400</xdr:rowOff>
    </xdr:from>
    <xdr:to>
      <xdr:col>7</xdr:col>
      <xdr:colOff>2277110</xdr:colOff>
      <xdr:row>8</xdr:row>
      <xdr:rowOff>614680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45445" y="7073900"/>
          <a:ext cx="2171065" cy="462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115570</xdr:colOff>
      <xdr:row>10</xdr:row>
      <xdr:rowOff>466090</xdr:rowOff>
    </xdr:from>
    <xdr:to>
      <xdr:col>7</xdr:col>
      <xdr:colOff>2280920</xdr:colOff>
      <xdr:row>11</xdr:row>
      <xdr:rowOff>338455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54970" y="8911590"/>
          <a:ext cx="2165350" cy="634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904875</xdr:colOff>
      <xdr:row>9</xdr:row>
      <xdr:rowOff>19050</xdr:rowOff>
    </xdr:from>
    <xdr:to>
      <xdr:col>7</xdr:col>
      <xdr:colOff>1377950</xdr:colOff>
      <xdr:row>9</xdr:row>
      <xdr:rowOff>739140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44275" y="7702550"/>
          <a:ext cx="47307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</xdr:colOff>
      <xdr:row>14</xdr:row>
      <xdr:rowOff>420370</xdr:rowOff>
    </xdr:from>
    <xdr:to>
      <xdr:col>7</xdr:col>
      <xdr:colOff>2399665</xdr:colOff>
      <xdr:row>15</xdr:row>
      <xdr:rowOff>378460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467975" y="11913870"/>
          <a:ext cx="237109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600075</xdr:colOff>
      <xdr:row>12</xdr:row>
      <xdr:rowOff>38100</xdr:rowOff>
    </xdr:from>
    <xdr:to>
      <xdr:col>7</xdr:col>
      <xdr:colOff>1868805</xdr:colOff>
      <xdr:row>12</xdr:row>
      <xdr:rowOff>758190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39475" y="10007600"/>
          <a:ext cx="126873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742950</xdr:colOff>
      <xdr:row>13</xdr:row>
      <xdr:rowOff>19050</xdr:rowOff>
    </xdr:from>
    <xdr:to>
      <xdr:col>7</xdr:col>
      <xdr:colOff>1769110</xdr:colOff>
      <xdr:row>13</xdr:row>
      <xdr:rowOff>739140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82350" y="10750550"/>
          <a:ext cx="102616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152400</xdr:colOff>
      <xdr:row>16</xdr:row>
      <xdr:rowOff>19050</xdr:rowOff>
    </xdr:from>
    <xdr:to>
      <xdr:col>7</xdr:col>
      <xdr:colOff>2232025</xdr:colOff>
      <xdr:row>16</xdr:row>
      <xdr:rowOff>739140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036550"/>
          <a:ext cx="207962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123825</xdr:colOff>
      <xdr:row>17</xdr:row>
      <xdr:rowOff>19050</xdr:rowOff>
    </xdr:from>
    <xdr:to>
      <xdr:col>7</xdr:col>
      <xdr:colOff>2270760</xdr:colOff>
      <xdr:row>17</xdr:row>
      <xdr:rowOff>739140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563225" y="13798550"/>
          <a:ext cx="214693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85725</xdr:colOff>
      <xdr:row>19</xdr:row>
      <xdr:rowOff>723900</xdr:rowOff>
    </xdr:from>
    <xdr:to>
      <xdr:col>7</xdr:col>
      <xdr:colOff>2312670</xdr:colOff>
      <xdr:row>22</xdr:row>
      <xdr:rowOff>13970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25125" y="16027400"/>
          <a:ext cx="2226945" cy="1576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1085850</xdr:colOff>
      <xdr:row>23</xdr:row>
      <xdr:rowOff>9525</xdr:rowOff>
    </xdr:from>
    <xdr:to>
      <xdr:col>7</xdr:col>
      <xdr:colOff>1415415</xdr:colOff>
      <xdr:row>23</xdr:row>
      <xdr:rowOff>729615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25250" y="18361025"/>
          <a:ext cx="32956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24</xdr:row>
      <xdr:rowOff>180340</xdr:rowOff>
    </xdr:from>
    <xdr:to>
      <xdr:col>7</xdr:col>
      <xdr:colOff>2341880</xdr:colOff>
      <xdr:row>24</xdr:row>
      <xdr:rowOff>634365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544175" y="19293840"/>
          <a:ext cx="223710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66675</xdr:colOff>
      <xdr:row>25</xdr:row>
      <xdr:rowOff>210185</xdr:rowOff>
    </xdr:from>
    <xdr:to>
      <xdr:col>7</xdr:col>
      <xdr:colOff>2350135</xdr:colOff>
      <xdr:row>26</xdr:row>
      <xdr:rowOff>377190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06075" y="20085685"/>
          <a:ext cx="2283460" cy="929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28</xdr:row>
      <xdr:rowOff>28575</xdr:rowOff>
    </xdr:from>
    <xdr:to>
      <xdr:col>7</xdr:col>
      <xdr:colOff>2374900</xdr:colOff>
      <xdr:row>28</xdr:row>
      <xdr:rowOff>748665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87025" y="22190075"/>
          <a:ext cx="232727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27</xdr:row>
      <xdr:rowOff>19050</xdr:rowOff>
    </xdr:from>
    <xdr:to>
      <xdr:col>7</xdr:col>
      <xdr:colOff>1816735</xdr:colOff>
      <xdr:row>27</xdr:row>
      <xdr:rowOff>739140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125200" y="21418550"/>
          <a:ext cx="113093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314325</xdr:colOff>
      <xdr:row>29</xdr:row>
      <xdr:rowOff>19050</xdr:rowOff>
    </xdr:from>
    <xdr:to>
      <xdr:col>7</xdr:col>
      <xdr:colOff>2107565</xdr:colOff>
      <xdr:row>29</xdr:row>
      <xdr:rowOff>739140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53725" y="22942550"/>
          <a:ext cx="179324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196215</xdr:colOff>
      <xdr:row>30</xdr:row>
      <xdr:rowOff>9525</xdr:rowOff>
    </xdr:from>
    <xdr:to>
      <xdr:col>7</xdr:col>
      <xdr:colOff>2225675</xdr:colOff>
      <xdr:row>30</xdr:row>
      <xdr:rowOff>729615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635615" y="23695025"/>
          <a:ext cx="202946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32</xdr:row>
      <xdr:rowOff>9525</xdr:rowOff>
    </xdr:from>
    <xdr:to>
      <xdr:col>7</xdr:col>
      <xdr:colOff>2189480</xdr:colOff>
      <xdr:row>32</xdr:row>
      <xdr:rowOff>729615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10545" y="25219025"/>
          <a:ext cx="191833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327660</xdr:colOff>
      <xdr:row>31</xdr:row>
      <xdr:rowOff>28575</xdr:rowOff>
    </xdr:from>
    <xdr:to>
      <xdr:col>7</xdr:col>
      <xdr:colOff>2132965</xdr:colOff>
      <xdr:row>31</xdr:row>
      <xdr:rowOff>748665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67060" y="24476075"/>
          <a:ext cx="180530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133350</xdr:colOff>
      <xdr:row>44</xdr:row>
      <xdr:rowOff>28575</xdr:rowOff>
    </xdr:from>
    <xdr:to>
      <xdr:col>7</xdr:col>
      <xdr:colOff>2332355</xdr:colOff>
      <xdr:row>44</xdr:row>
      <xdr:rowOff>748665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572750" y="34382075"/>
          <a:ext cx="219900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180975</xdr:colOff>
      <xdr:row>41</xdr:row>
      <xdr:rowOff>28575</xdr:rowOff>
    </xdr:from>
    <xdr:to>
      <xdr:col>7</xdr:col>
      <xdr:colOff>2158365</xdr:colOff>
      <xdr:row>41</xdr:row>
      <xdr:rowOff>748665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620375" y="32096075"/>
          <a:ext cx="197739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39</xdr:row>
      <xdr:rowOff>104775</xdr:rowOff>
    </xdr:from>
    <xdr:to>
      <xdr:col>7</xdr:col>
      <xdr:colOff>2328545</xdr:colOff>
      <xdr:row>39</xdr:row>
      <xdr:rowOff>662940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496550" y="30648275"/>
          <a:ext cx="2271395" cy="558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114300</xdr:colOff>
      <xdr:row>38</xdr:row>
      <xdr:rowOff>9525</xdr:rowOff>
    </xdr:from>
    <xdr:to>
      <xdr:col>7</xdr:col>
      <xdr:colOff>2324100</xdr:colOff>
      <xdr:row>38</xdr:row>
      <xdr:rowOff>729615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553700" y="29791025"/>
          <a:ext cx="220980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104140</xdr:colOff>
      <xdr:row>36</xdr:row>
      <xdr:rowOff>190500</xdr:rowOff>
    </xdr:from>
    <xdr:to>
      <xdr:col>7</xdr:col>
      <xdr:colOff>2320925</xdr:colOff>
      <xdr:row>37</xdr:row>
      <xdr:rowOff>491490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543540" y="28448000"/>
          <a:ext cx="2216785" cy="1062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76200</xdr:colOff>
      <xdr:row>34</xdr:row>
      <xdr:rowOff>471805</xdr:rowOff>
    </xdr:from>
    <xdr:to>
      <xdr:col>7</xdr:col>
      <xdr:colOff>2356485</xdr:colOff>
      <xdr:row>35</xdr:row>
      <xdr:rowOff>320040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515600" y="27205305"/>
          <a:ext cx="2280285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628650</xdr:colOff>
      <xdr:row>33</xdr:row>
      <xdr:rowOff>9525</xdr:rowOff>
    </xdr:from>
    <xdr:to>
      <xdr:col>7</xdr:col>
      <xdr:colOff>1943100</xdr:colOff>
      <xdr:row>33</xdr:row>
      <xdr:rowOff>729615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068050" y="25981025"/>
          <a:ext cx="131445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142875</xdr:colOff>
      <xdr:row>42</xdr:row>
      <xdr:rowOff>428625</xdr:rowOff>
    </xdr:from>
    <xdr:to>
      <xdr:col>7</xdr:col>
      <xdr:colOff>2285365</xdr:colOff>
      <xdr:row>43</xdr:row>
      <xdr:rowOff>386715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582275" y="33258125"/>
          <a:ext cx="214249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657225</xdr:colOff>
      <xdr:row>45</xdr:row>
      <xdr:rowOff>28575</xdr:rowOff>
    </xdr:from>
    <xdr:to>
      <xdr:col>7</xdr:col>
      <xdr:colOff>1877060</xdr:colOff>
      <xdr:row>45</xdr:row>
      <xdr:rowOff>748665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096625" y="35144075"/>
          <a:ext cx="121983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647700</xdr:colOff>
      <xdr:row>46</xdr:row>
      <xdr:rowOff>19050</xdr:rowOff>
    </xdr:from>
    <xdr:to>
      <xdr:col>7</xdr:col>
      <xdr:colOff>1879600</xdr:colOff>
      <xdr:row>46</xdr:row>
      <xdr:rowOff>739140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087100" y="35896550"/>
          <a:ext cx="123190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47</xdr:row>
      <xdr:rowOff>47625</xdr:rowOff>
    </xdr:from>
    <xdr:to>
      <xdr:col>7</xdr:col>
      <xdr:colOff>1819275</xdr:colOff>
      <xdr:row>48</xdr:row>
      <xdr:rowOff>5715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125200" y="36687125"/>
          <a:ext cx="113347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628650</xdr:colOff>
      <xdr:row>48</xdr:row>
      <xdr:rowOff>19050</xdr:rowOff>
    </xdr:from>
    <xdr:to>
      <xdr:col>7</xdr:col>
      <xdr:colOff>1807210</xdr:colOff>
      <xdr:row>48</xdr:row>
      <xdr:rowOff>739140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068050" y="37420550"/>
          <a:ext cx="117856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695325</xdr:colOff>
      <xdr:row>18</xdr:row>
      <xdr:rowOff>28575</xdr:rowOff>
    </xdr:from>
    <xdr:to>
      <xdr:col>7</xdr:col>
      <xdr:colOff>1669415</xdr:colOff>
      <xdr:row>18</xdr:row>
      <xdr:rowOff>748665</xdr:rowOff>
    </xdr:to>
    <xdr:pic>
      <xdr:nvPicPr>
        <xdr:cNvPr id="39" name="图片 38" descr="a495194d4e9c3d77343e37495b277b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134725" y="14570075"/>
          <a:ext cx="974090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714375</xdr:colOff>
      <xdr:row>40</xdr:row>
      <xdr:rowOff>38100</xdr:rowOff>
    </xdr:from>
    <xdr:to>
      <xdr:col>7</xdr:col>
      <xdr:colOff>1556385</xdr:colOff>
      <xdr:row>40</xdr:row>
      <xdr:rowOff>723900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t="32407" r="-382" b="29894"/>
        <a:stretch>
          <a:fillRect/>
        </a:stretch>
      </xdr:blipFill>
      <xdr:spPr>
        <a:xfrm>
          <a:off x="11153775" y="31343600"/>
          <a:ext cx="842010" cy="685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55"/>
  <sheetViews>
    <sheetView showGridLines="0" tabSelected="1" topLeftCell="A49" workbookViewId="0">
      <selection activeCell="A55" sqref="A55:F55"/>
    </sheetView>
  </sheetViews>
  <sheetFormatPr defaultColWidth="9" defaultRowHeight="16.5" x14ac:dyDescent="0.15"/>
  <cols>
    <col min="1" max="1" width="10" style="1" customWidth="1"/>
    <col min="2" max="2" width="27" style="1" customWidth="1"/>
    <col min="3" max="3" width="47.875" style="1" customWidth="1"/>
    <col min="4" max="4" width="16.25" style="1" customWidth="1"/>
    <col min="5" max="5" width="10.625" style="1" customWidth="1"/>
    <col min="6" max="6" width="11.625" style="2" customWidth="1"/>
    <col min="7" max="7" width="13.625" style="1" customWidth="1"/>
    <col min="8" max="8" width="31.625" style="1" customWidth="1"/>
    <col min="9" max="9" width="9" style="1"/>
    <col min="10" max="10" width="11.625" style="1"/>
    <col min="11" max="16384" width="9" style="1"/>
  </cols>
  <sheetData>
    <row r="1" spans="1:12" ht="86.1" customHeight="1" x14ac:dyDescent="0.15">
      <c r="A1" s="29" t="s">
        <v>82</v>
      </c>
      <c r="B1" s="18"/>
      <c r="C1" s="18"/>
      <c r="D1" s="18"/>
      <c r="E1" s="18"/>
      <c r="F1" s="18"/>
      <c r="G1" s="18"/>
      <c r="H1" s="18"/>
    </row>
    <row r="2" spans="1:12" ht="33" customHeight="1" x14ac:dyDescent="0.1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L2" s="16"/>
    </row>
    <row r="3" spans="1:12" ht="60" customHeight="1" x14ac:dyDescent="0.15">
      <c r="A3" s="4">
        <v>1</v>
      </c>
      <c r="B3" s="20" t="s">
        <v>8</v>
      </c>
      <c r="C3" s="4" t="s">
        <v>9</v>
      </c>
      <c r="D3" s="4" t="s">
        <v>10</v>
      </c>
      <c r="E3" s="4">
        <v>4</v>
      </c>
      <c r="F3" s="4">
        <v>1800</v>
      </c>
      <c r="G3" s="4">
        <f>F3*E3</f>
        <v>7200</v>
      </c>
      <c r="H3" s="23"/>
    </row>
    <row r="4" spans="1:12" ht="60" customHeight="1" x14ac:dyDescent="0.15">
      <c r="A4" s="4">
        <v>2</v>
      </c>
      <c r="B4" s="21"/>
      <c r="C4" s="4" t="s">
        <v>11</v>
      </c>
      <c r="D4" s="4" t="s">
        <v>12</v>
      </c>
      <c r="E4" s="4">
        <v>1</v>
      </c>
      <c r="F4" s="4">
        <v>6000</v>
      </c>
      <c r="G4" s="4">
        <f>F4*E4</f>
        <v>6000</v>
      </c>
      <c r="H4" s="24"/>
    </row>
    <row r="5" spans="1:12" ht="60" customHeight="1" x14ac:dyDescent="0.15">
      <c r="A5" s="4">
        <v>3</v>
      </c>
      <c r="B5" s="4" t="s">
        <v>13</v>
      </c>
      <c r="C5" s="4" t="s">
        <v>14</v>
      </c>
      <c r="D5" s="4" t="s">
        <v>15</v>
      </c>
      <c r="E5" s="4">
        <f>1.5*1*10</f>
        <v>15</v>
      </c>
      <c r="F5" s="4">
        <v>450</v>
      </c>
      <c r="G5" s="4">
        <f t="shared" ref="G5:G41" si="0">F5*E5</f>
        <v>6750</v>
      </c>
      <c r="H5" s="5"/>
    </row>
    <row r="6" spans="1:12" ht="60" customHeight="1" x14ac:dyDescent="0.15">
      <c r="A6" s="4">
        <v>4</v>
      </c>
      <c r="B6" s="20" t="s">
        <v>16</v>
      </c>
      <c r="C6" s="4" t="s">
        <v>17</v>
      </c>
      <c r="D6" s="4" t="s">
        <v>10</v>
      </c>
      <c r="E6" s="4">
        <v>12</v>
      </c>
      <c r="F6" s="4">
        <v>280</v>
      </c>
      <c r="G6" s="4">
        <f t="shared" si="0"/>
        <v>3360</v>
      </c>
      <c r="H6" s="5"/>
    </row>
    <row r="7" spans="1:12" ht="60" customHeight="1" x14ac:dyDescent="0.15">
      <c r="A7" s="4">
        <v>5</v>
      </c>
      <c r="B7" s="22"/>
      <c r="C7" s="4" t="s">
        <v>18</v>
      </c>
      <c r="D7" s="4" t="s">
        <v>10</v>
      </c>
      <c r="E7" s="4">
        <v>3</v>
      </c>
      <c r="F7" s="4">
        <v>300</v>
      </c>
      <c r="G7" s="4">
        <f t="shared" si="0"/>
        <v>900</v>
      </c>
      <c r="H7" s="5"/>
    </row>
    <row r="8" spans="1:12" ht="60" customHeight="1" x14ac:dyDescent="0.15">
      <c r="A8" s="4">
        <v>6</v>
      </c>
      <c r="B8" s="21"/>
      <c r="C8" s="4" t="s">
        <v>19</v>
      </c>
      <c r="D8" s="4" t="s">
        <v>10</v>
      </c>
      <c r="E8" s="4">
        <v>23</v>
      </c>
      <c r="F8" s="4">
        <v>8</v>
      </c>
      <c r="G8" s="4">
        <f t="shared" si="0"/>
        <v>184</v>
      </c>
      <c r="H8" s="5"/>
    </row>
    <row r="9" spans="1:12" ht="60" customHeight="1" x14ac:dyDescent="0.15">
      <c r="A9" s="4">
        <v>7</v>
      </c>
      <c r="B9" s="4" t="s">
        <v>20</v>
      </c>
      <c r="C9" s="4" t="s">
        <v>21</v>
      </c>
      <c r="D9" s="4" t="s">
        <v>15</v>
      </c>
      <c r="E9" s="4">
        <f>4*0.55</f>
        <v>2.2000000000000002</v>
      </c>
      <c r="F9" s="4">
        <v>450</v>
      </c>
      <c r="G9" s="4">
        <f t="shared" si="0"/>
        <v>990.00000000000011</v>
      </c>
      <c r="H9" s="5"/>
      <c r="J9" s="17"/>
    </row>
    <row r="10" spans="1:12" ht="60" customHeight="1" x14ac:dyDescent="0.15">
      <c r="A10" s="4">
        <v>8</v>
      </c>
      <c r="B10" s="4" t="s">
        <v>22</v>
      </c>
      <c r="C10" s="4" t="s">
        <v>23</v>
      </c>
      <c r="D10" s="4" t="s">
        <v>15</v>
      </c>
      <c r="E10" s="4">
        <f>1.55*1</f>
        <v>1.55</v>
      </c>
      <c r="F10" s="4">
        <v>450</v>
      </c>
      <c r="G10" s="4">
        <f t="shared" si="0"/>
        <v>697.5</v>
      </c>
      <c r="H10" s="5"/>
    </row>
    <row r="11" spans="1:12" ht="60" customHeight="1" x14ac:dyDescent="0.15">
      <c r="A11" s="4">
        <v>9</v>
      </c>
      <c r="B11" s="20" t="s">
        <v>24</v>
      </c>
      <c r="C11" s="4" t="s">
        <v>25</v>
      </c>
      <c r="D11" s="4" t="s">
        <v>10</v>
      </c>
      <c r="E11" s="4">
        <v>1</v>
      </c>
      <c r="F11" s="4">
        <v>500</v>
      </c>
      <c r="G11" s="4">
        <f t="shared" si="0"/>
        <v>500</v>
      </c>
      <c r="H11" s="23"/>
    </row>
    <row r="12" spans="1:12" ht="60" customHeight="1" x14ac:dyDescent="0.15">
      <c r="A12" s="4">
        <v>10</v>
      </c>
      <c r="B12" s="21"/>
      <c r="C12" s="4" t="s">
        <v>26</v>
      </c>
      <c r="D12" s="4" t="s">
        <v>27</v>
      </c>
      <c r="E12" s="4">
        <f>16*24</f>
        <v>384</v>
      </c>
      <c r="F12" s="4">
        <v>4</v>
      </c>
      <c r="G12" s="4">
        <f t="shared" si="0"/>
        <v>1536</v>
      </c>
      <c r="H12" s="24"/>
    </row>
    <row r="13" spans="1:12" ht="60" customHeight="1" x14ac:dyDescent="0.15">
      <c r="A13" s="4">
        <v>11</v>
      </c>
      <c r="B13" s="20" t="s">
        <v>28</v>
      </c>
      <c r="C13" s="4" t="s">
        <v>29</v>
      </c>
      <c r="D13" s="4" t="s">
        <v>12</v>
      </c>
      <c r="E13" s="4">
        <v>1</v>
      </c>
      <c r="F13" s="4">
        <v>1500</v>
      </c>
      <c r="G13" s="4">
        <f t="shared" si="0"/>
        <v>1500</v>
      </c>
      <c r="H13" s="5"/>
    </row>
    <row r="14" spans="1:12" ht="60" customHeight="1" x14ac:dyDescent="0.15">
      <c r="A14" s="4">
        <v>12</v>
      </c>
      <c r="B14" s="22"/>
      <c r="C14" s="4" t="s">
        <v>30</v>
      </c>
      <c r="D14" s="4" t="s">
        <v>15</v>
      </c>
      <c r="E14" s="4">
        <f>1*0.335*4</f>
        <v>1.34</v>
      </c>
      <c r="F14" s="4">
        <v>450</v>
      </c>
      <c r="G14" s="4">
        <f t="shared" si="0"/>
        <v>603</v>
      </c>
      <c r="H14" s="5"/>
    </row>
    <row r="15" spans="1:12" ht="60" customHeight="1" x14ac:dyDescent="0.15">
      <c r="A15" s="4">
        <v>13</v>
      </c>
      <c r="B15" s="22"/>
      <c r="C15" s="4" t="s">
        <v>31</v>
      </c>
      <c r="D15" s="4" t="s">
        <v>15</v>
      </c>
      <c r="E15" s="4">
        <f>1.2*4</f>
        <v>4.8</v>
      </c>
      <c r="F15" s="4">
        <v>450</v>
      </c>
      <c r="G15" s="4">
        <f t="shared" si="0"/>
        <v>2160</v>
      </c>
      <c r="H15" s="25"/>
    </row>
    <row r="16" spans="1:12" ht="60" customHeight="1" x14ac:dyDescent="0.15">
      <c r="A16" s="4">
        <v>14</v>
      </c>
      <c r="B16" s="22"/>
      <c r="C16" s="4" t="s">
        <v>32</v>
      </c>
      <c r="D16" s="4" t="s">
        <v>10</v>
      </c>
      <c r="E16" s="4">
        <v>5</v>
      </c>
      <c r="F16" s="4">
        <v>400</v>
      </c>
      <c r="G16" s="4">
        <f t="shared" si="0"/>
        <v>2000</v>
      </c>
      <c r="H16" s="24"/>
    </row>
    <row r="17" spans="1:8" ht="60" customHeight="1" x14ac:dyDescent="0.15">
      <c r="A17" s="4">
        <v>15</v>
      </c>
      <c r="B17" s="21"/>
      <c r="C17" s="4" t="s">
        <v>33</v>
      </c>
      <c r="D17" s="4" t="s">
        <v>15</v>
      </c>
      <c r="E17" s="7">
        <f>1.05*3.45</f>
        <v>3.6225000000000005</v>
      </c>
      <c r="F17" s="4">
        <v>450</v>
      </c>
      <c r="G17" s="4">
        <f t="shared" si="0"/>
        <v>1630.1250000000002</v>
      </c>
      <c r="H17" s="8"/>
    </row>
    <row r="18" spans="1:8" ht="60" customHeight="1" x14ac:dyDescent="0.15">
      <c r="A18" s="4">
        <v>16</v>
      </c>
      <c r="B18" s="20" t="s">
        <v>34</v>
      </c>
      <c r="C18" s="4" t="s">
        <v>35</v>
      </c>
      <c r="D18" s="4" t="s">
        <v>15</v>
      </c>
      <c r="E18" s="4">
        <f>0.46*1.5</f>
        <v>0.69000000000000006</v>
      </c>
      <c r="F18" s="4">
        <v>450</v>
      </c>
      <c r="G18" s="4">
        <f t="shared" si="0"/>
        <v>310.5</v>
      </c>
      <c r="H18" s="8"/>
    </row>
    <row r="19" spans="1:8" ht="60" customHeight="1" x14ac:dyDescent="0.15">
      <c r="A19" s="4">
        <v>17</v>
      </c>
      <c r="B19" s="22"/>
      <c r="C19" s="4" t="s">
        <v>36</v>
      </c>
      <c r="D19" s="4" t="s">
        <v>15</v>
      </c>
      <c r="E19" s="7">
        <f>1.15*4.5</f>
        <v>5.1749999999999998</v>
      </c>
      <c r="F19" s="9">
        <v>450</v>
      </c>
      <c r="G19" s="4">
        <f t="shared" si="0"/>
        <v>2328.75</v>
      </c>
      <c r="H19" s="10"/>
    </row>
    <row r="20" spans="1:8" ht="60" customHeight="1" x14ac:dyDescent="0.15">
      <c r="A20" s="4">
        <v>18</v>
      </c>
      <c r="B20" s="22"/>
      <c r="C20" s="4" t="s">
        <v>37</v>
      </c>
      <c r="D20" s="4" t="s">
        <v>15</v>
      </c>
      <c r="E20" s="7">
        <f>0.8*1.8*3</f>
        <v>4.32</v>
      </c>
      <c r="F20" s="9">
        <v>80</v>
      </c>
      <c r="G20" s="4">
        <f t="shared" si="0"/>
        <v>345.6</v>
      </c>
      <c r="H20" s="26"/>
    </row>
    <row r="21" spans="1:8" ht="60" customHeight="1" x14ac:dyDescent="0.15">
      <c r="A21" s="4">
        <v>19</v>
      </c>
      <c r="B21" s="22"/>
      <c r="C21" s="4" t="s">
        <v>38</v>
      </c>
      <c r="D21" s="4" t="s">
        <v>10</v>
      </c>
      <c r="E21" s="9">
        <v>3</v>
      </c>
      <c r="F21" s="9">
        <v>50</v>
      </c>
      <c r="G21" s="4">
        <f t="shared" si="0"/>
        <v>150</v>
      </c>
      <c r="H21" s="27"/>
    </row>
    <row r="22" spans="1:8" ht="60" customHeight="1" x14ac:dyDescent="0.15">
      <c r="A22" s="4">
        <v>20</v>
      </c>
      <c r="B22" s="22"/>
      <c r="C22" s="4" t="s">
        <v>39</v>
      </c>
      <c r="D22" s="4" t="s">
        <v>10</v>
      </c>
      <c r="E22" s="9">
        <v>12</v>
      </c>
      <c r="F22" s="9">
        <v>30</v>
      </c>
      <c r="G22" s="4">
        <f t="shared" si="0"/>
        <v>360</v>
      </c>
      <c r="H22" s="27"/>
    </row>
    <row r="23" spans="1:8" ht="60" customHeight="1" x14ac:dyDescent="0.15">
      <c r="A23" s="4">
        <v>21</v>
      </c>
      <c r="B23" s="22"/>
      <c r="C23" s="4" t="s">
        <v>40</v>
      </c>
      <c r="D23" s="4" t="s">
        <v>10</v>
      </c>
      <c r="E23" s="9">
        <v>3</v>
      </c>
      <c r="F23" s="9">
        <v>200</v>
      </c>
      <c r="G23" s="4">
        <f t="shared" si="0"/>
        <v>600</v>
      </c>
      <c r="H23" s="28"/>
    </row>
    <row r="24" spans="1:8" ht="60" customHeight="1" x14ac:dyDescent="0.15">
      <c r="A24" s="4">
        <v>22</v>
      </c>
      <c r="B24" s="22"/>
      <c r="C24" s="4" t="s">
        <v>41</v>
      </c>
      <c r="D24" s="4" t="s">
        <v>15</v>
      </c>
      <c r="E24" s="4">
        <f>0.5*1.2</f>
        <v>0.6</v>
      </c>
      <c r="F24" s="9">
        <v>450</v>
      </c>
      <c r="G24" s="4">
        <f t="shared" si="0"/>
        <v>270</v>
      </c>
      <c r="H24" s="8"/>
    </row>
    <row r="25" spans="1:8" ht="60" customHeight="1" x14ac:dyDescent="0.15">
      <c r="A25" s="4">
        <v>23</v>
      </c>
      <c r="B25" s="21"/>
      <c r="C25" s="4" t="s">
        <v>42</v>
      </c>
      <c r="D25" s="4" t="s">
        <v>10</v>
      </c>
      <c r="E25" s="4">
        <v>1</v>
      </c>
      <c r="F25" s="9">
        <v>1000</v>
      </c>
      <c r="G25" s="4">
        <f t="shared" si="0"/>
        <v>1000</v>
      </c>
      <c r="H25" s="8"/>
    </row>
    <row r="26" spans="1:8" ht="60" customHeight="1" x14ac:dyDescent="0.15">
      <c r="A26" s="4">
        <v>24</v>
      </c>
      <c r="B26" s="20" t="s">
        <v>43</v>
      </c>
      <c r="C26" s="4" t="s">
        <v>44</v>
      </c>
      <c r="D26" s="4" t="s">
        <v>15</v>
      </c>
      <c r="E26" s="4">
        <f>1.2*3.15</f>
        <v>3.78</v>
      </c>
      <c r="F26" s="9">
        <v>450</v>
      </c>
      <c r="G26" s="4">
        <f t="shared" si="0"/>
        <v>1701</v>
      </c>
      <c r="H26" s="26"/>
    </row>
    <row r="27" spans="1:8" ht="60" customHeight="1" x14ac:dyDescent="0.15">
      <c r="A27" s="4">
        <v>25</v>
      </c>
      <c r="B27" s="21"/>
      <c r="C27" s="4" t="s">
        <v>45</v>
      </c>
      <c r="D27" s="4" t="s">
        <v>10</v>
      </c>
      <c r="E27" s="4">
        <v>20</v>
      </c>
      <c r="F27" s="9">
        <v>35</v>
      </c>
      <c r="G27" s="4">
        <f t="shared" si="0"/>
        <v>700</v>
      </c>
      <c r="H27" s="28"/>
    </row>
    <row r="28" spans="1:8" ht="60" customHeight="1" x14ac:dyDescent="0.15">
      <c r="A28" s="4">
        <v>26</v>
      </c>
      <c r="B28" s="20" t="s">
        <v>46</v>
      </c>
      <c r="C28" s="4" t="s">
        <v>47</v>
      </c>
      <c r="D28" s="4" t="s">
        <v>15</v>
      </c>
      <c r="E28" s="7">
        <f>1.1*1.85</f>
        <v>2.0350000000000001</v>
      </c>
      <c r="F28" s="9">
        <v>450</v>
      </c>
      <c r="G28" s="4">
        <f t="shared" si="0"/>
        <v>915.75000000000011</v>
      </c>
      <c r="H28" s="8"/>
    </row>
    <row r="29" spans="1:8" ht="60" customHeight="1" x14ac:dyDescent="0.15">
      <c r="A29" s="4">
        <v>27</v>
      </c>
      <c r="B29" s="21"/>
      <c r="C29" s="4" t="s">
        <v>48</v>
      </c>
      <c r="D29" s="4" t="s">
        <v>15</v>
      </c>
      <c r="E29" s="7">
        <f>0.95*3.27</f>
        <v>3.1065</v>
      </c>
      <c r="F29" s="4">
        <v>450</v>
      </c>
      <c r="G29" s="4">
        <f t="shared" si="0"/>
        <v>1397.925</v>
      </c>
      <c r="H29" s="8"/>
    </row>
    <row r="30" spans="1:8" ht="60" customHeight="1" x14ac:dyDescent="0.15">
      <c r="A30" s="4">
        <v>28</v>
      </c>
      <c r="B30" s="4" t="s">
        <v>49</v>
      </c>
      <c r="C30" s="4" t="s">
        <v>50</v>
      </c>
      <c r="D30" s="4" t="s">
        <v>15</v>
      </c>
      <c r="E30" s="4">
        <f>1.5*2.82</f>
        <v>4.2299999999999995</v>
      </c>
      <c r="F30" s="4">
        <v>450</v>
      </c>
      <c r="G30" s="4">
        <f t="shared" si="0"/>
        <v>1903.4999999999998</v>
      </c>
      <c r="H30" s="8"/>
    </row>
    <row r="31" spans="1:8" ht="60" customHeight="1" x14ac:dyDescent="0.15">
      <c r="A31" s="4">
        <v>29</v>
      </c>
      <c r="B31" s="4" t="s">
        <v>51</v>
      </c>
      <c r="C31" s="4" t="s">
        <v>52</v>
      </c>
      <c r="D31" s="4" t="s">
        <v>15</v>
      </c>
      <c r="E31" s="4">
        <f>1*3.58</f>
        <v>3.58</v>
      </c>
      <c r="F31" s="4">
        <v>450</v>
      </c>
      <c r="G31" s="4">
        <f t="shared" si="0"/>
        <v>1611</v>
      </c>
      <c r="H31" s="8"/>
    </row>
    <row r="32" spans="1:8" ht="60" customHeight="1" x14ac:dyDescent="0.15">
      <c r="A32" s="4">
        <v>30</v>
      </c>
      <c r="B32" s="4" t="s">
        <v>53</v>
      </c>
      <c r="C32" s="4" t="s">
        <v>54</v>
      </c>
      <c r="D32" s="4" t="s">
        <v>15</v>
      </c>
      <c r="E32" s="4">
        <f>1*2.75</f>
        <v>2.75</v>
      </c>
      <c r="F32" s="4">
        <v>450</v>
      </c>
      <c r="G32" s="4">
        <f t="shared" si="0"/>
        <v>1237.5</v>
      </c>
      <c r="H32" s="8"/>
    </row>
    <row r="33" spans="1:8" ht="60" customHeight="1" x14ac:dyDescent="0.15">
      <c r="A33" s="4">
        <v>31</v>
      </c>
      <c r="B33" s="4" t="s">
        <v>55</v>
      </c>
      <c r="C33" s="4" t="s">
        <v>56</v>
      </c>
      <c r="D33" s="4" t="s">
        <v>15</v>
      </c>
      <c r="E33" s="7">
        <f>1.2*3.24</f>
        <v>3.8879999999999999</v>
      </c>
      <c r="F33" s="4">
        <v>450</v>
      </c>
      <c r="G33" s="4">
        <f t="shared" si="0"/>
        <v>1749.6</v>
      </c>
      <c r="H33" s="8"/>
    </row>
    <row r="34" spans="1:8" ht="60" customHeight="1" x14ac:dyDescent="0.15">
      <c r="A34" s="4">
        <v>32</v>
      </c>
      <c r="B34" s="20" t="s">
        <v>57</v>
      </c>
      <c r="C34" s="4" t="s">
        <v>58</v>
      </c>
      <c r="D34" s="4" t="s">
        <v>15</v>
      </c>
      <c r="E34" s="4">
        <f>2.2*1.2</f>
        <v>2.64</v>
      </c>
      <c r="F34" s="4">
        <v>450</v>
      </c>
      <c r="G34" s="4">
        <f t="shared" si="0"/>
        <v>1188</v>
      </c>
      <c r="H34" s="8"/>
    </row>
    <row r="35" spans="1:8" ht="60" customHeight="1" x14ac:dyDescent="0.15">
      <c r="A35" s="4">
        <v>33</v>
      </c>
      <c r="B35" s="22"/>
      <c r="C35" s="4" t="s">
        <v>59</v>
      </c>
      <c r="D35" s="4" t="s">
        <v>15</v>
      </c>
      <c r="E35" s="7">
        <f>0.45*2.05</f>
        <v>0.92249999999999999</v>
      </c>
      <c r="F35" s="4">
        <v>450</v>
      </c>
      <c r="G35" s="4">
        <f t="shared" si="0"/>
        <v>415.125</v>
      </c>
      <c r="H35" s="26"/>
    </row>
    <row r="36" spans="1:8" ht="60" customHeight="1" x14ac:dyDescent="0.15">
      <c r="A36" s="4">
        <v>34</v>
      </c>
      <c r="B36" s="22"/>
      <c r="C36" s="4" t="s">
        <v>32</v>
      </c>
      <c r="D36" s="4" t="s">
        <v>60</v>
      </c>
      <c r="E36" s="4">
        <v>5</v>
      </c>
      <c r="F36" s="4">
        <v>250</v>
      </c>
      <c r="G36" s="4">
        <f t="shared" si="0"/>
        <v>1250</v>
      </c>
      <c r="H36" s="27"/>
    </row>
    <row r="37" spans="1:8" ht="60" customHeight="1" x14ac:dyDescent="0.15">
      <c r="A37" s="4">
        <v>35</v>
      </c>
      <c r="B37" s="22"/>
      <c r="C37" s="4" t="s">
        <v>61</v>
      </c>
      <c r="D37" s="4" t="s">
        <v>15</v>
      </c>
      <c r="E37" s="7">
        <f>1.05*2.35</f>
        <v>2.4675000000000002</v>
      </c>
      <c r="F37" s="4">
        <v>450</v>
      </c>
      <c r="G37" s="4">
        <f t="shared" si="0"/>
        <v>1110.375</v>
      </c>
      <c r="H37" s="26"/>
    </row>
    <row r="38" spans="1:8" ht="60" customHeight="1" x14ac:dyDescent="0.15">
      <c r="A38" s="4">
        <v>36</v>
      </c>
      <c r="B38" s="22"/>
      <c r="C38" s="4" t="s">
        <v>62</v>
      </c>
      <c r="D38" s="4" t="s">
        <v>10</v>
      </c>
      <c r="E38" s="4">
        <v>15</v>
      </c>
      <c r="F38" s="4">
        <v>38</v>
      </c>
      <c r="G38" s="4">
        <f t="shared" si="0"/>
        <v>570</v>
      </c>
      <c r="H38" s="28"/>
    </row>
    <row r="39" spans="1:8" ht="60" customHeight="1" x14ac:dyDescent="0.15">
      <c r="A39" s="4">
        <v>37</v>
      </c>
      <c r="B39" s="22"/>
      <c r="C39" s="4" t="s">
        <v>63</v>
      </c>
      <c r="D39" s="4" t="s">
        <v>15</v>
      </c>
      <c r="E39" s="11">
        <f>1.05*3.9</f>
        <v>4.0949999999999998</v>
      </c>
      <c r="F39" s="4">
        <v>450</v>
      </c>
      <c r="G39" s="4">
        <f t="shared" si="0"/>
        <v>1842.75</v>
      </c>
      <c r="H39" s="8"/>
    </row>
    <row r="40" spans="1:8" ht="60" customHeight="1" x14ac:dyDescent="0.15">
      <c r="A40" s="4">
        <v>38</v>
      </c>
      <c r="B40" s="21"/>
      <c r="C40" s="4" t="s">
        <v>64</v>
      </c>
      <c r="D40" s="4" t="s">
        <v>15</v>
      </c>
      <c r="E40" s="7">
        <f>1.2*5.78</f>
        <v>6.9359999999999999</v>
      </c>
      <c r="F40" s="4">
        <v>450</v>
      </c>
      <c r="G40" s="4">
        <f t="shared" si="0"/>
        <v>3121.2</v>
      </c>
      <c r="H40" s="8"/>
    </row>
    <row r="41" spans="1:8" ht="60" customHeight="1" x14ac:dyDescent="0.15">
      <c r="A41" s="4">
        <v>39</v>
      </c>
      <c r="B41" s="6" t="s">
        <v>65</v>
      </c>
      <c r="C41" s="4" t="s">
        <v>66</v>
      </c>
      <c r="D41" s="4" t="s">
        <v>10</v>
      </c>
      <c r="E41" s="9">
        <v>2</v>
      </c>
      <c r="F41" s="4">
        <v>750</v>
      </c>
      <c r="G41" s="4">
        <f t="shared" si="0"/>
        <v>1500</v>
      </c>
      <c r="H41" s="8"/>
    </row>
    <row r="42" spans="1:8" ht="60" customHeight="1" x14ac:dyDescent="0.15">
      <c r="A42" s="4">
        <v>40</v>
      </c>
      <c r="B42" s="20" t="s">
        <v>67</v>
      </c>
      <c r="C42" s="4" t="s">
        <v>68</v>
      </c>
      <c r="D42" s="4" t="s">
        <v>15</v>
      </c>
      <c r="E42" s="7">
        <f>1.15*3.28</f>
        <v>3.7719999999999994</v>
      </c>
      <c r="F42" s="4">
        <v>450</v>
      </c>
      <c r="G42" s="4">
        <f t="shared" ref="G42:G53" si="1">F42*E42</f>
        <v>1697.3999999999996</v>
      </c>
      <c r="H42" s="8"/>
    </row>
    <row r="43" spans="1:8" ht="60" customHeight="1" x14ac:dyDescent="0.15">
      <c r="A43" s="4">
        <v>41</v>
      </c>
      <c r="B43" s="22"/>
      <c r="C43" s="4" t="s">
        <v>69</v>
      </c>
      <c r="D43" s="4" t="s">
        <v>15</v>
      </c>
      <c r="E43" s="7">
        <f>0.85*4</f>
        <v>3.4</v>
      </c>
      <c r="F43" s="4">
        <v>450</v>
      </c>
      <c r="G43" s="4">
        <f t="shared" si="1"/>
        <v>1530</v>
      </c>
      <c r="H43" s="26"/>
    </row>
    <row r="44" spans="1:8" ht="60" customHeight="1" x14ac:dyDescent="0.15">
      <c r="A44" s="4">
        <v>42</v>
      </c>
      <c r="B44" s="21"/>
      <c r="C44" s="4" t="s">
        <v>70</v>
      </c>
      <c r="D44" s="4" t="s">
        <v>12</v>
      </c>
      <c r="E44" s="9">
        <v>1</v>
      </c>
      <c r="F44" s="4">
        <v>1000</v>
      </c>
      <c r="G44" s="4">
        <f t="shared" si="1"/>
        <v>1000</v>
      </c>
      <c r="H44" s="28"/>
    </row>
    <row r="45" spans="1:8" ht="60" customHeight="1" x14ac:dyDescent="0.15">
      <c r="A45" s="4">
        <v>43</v>
      </c>
      <c r="B45" s="4" t="s">
        <v>71</v>
      </c>
      <c r="C45" s="4" t="s">
        <v>72</v>
      </c>
      <c r="D45" s="4" t="s">
        <v>15</v>
      </c>
      <c r="E45" s="7">
        <f>1.05*3.48</f>
        <v>3.6539999999999999</v>
      </c>
      <c r="F45" s="4">
        <v>450</v>
      </c>
      <c r="G45" s="4">
        <f t="shared" si="1"/>
        <v>1644.3</v>
      </c>
      <c r="H45" s="8"/>
    </row>
    <row r="46" spans="1:8" ht="60" customHeight="1" x14ac:dyDescent="0.15">
      <c r="A46" s="4">
        <v>44</v>
      </c>
      <c r="B46" s="20" t="s">
        <v>73</v>
      </c>
      <c r="C46" s="4" t="s">
        <v>74</v>
      </c>
      <c r="D46" s="4" t="s">
        <v>15</v>
      </c>
      <c r="E46" s="4">
        <f>0.4*0.55*8</f>
        <v>1.7600000000000002</v>
      </c>
      <c r="F46" s="4">
        <v>450</v>
      </c>
      <c r="G46" s="4">
        <f t="shared" si="1"/>
        <v>792.00000000000011</v>
      </c>
      <c r="H46" s="26"/>
    </row>
    <row r="47" spans="1:8" ht="60" customHeight="1" x14ac:dyDescent="0.15">
      <c r="A47" s="4">
        <v>45</v>
      </c>
      <c r="B47" s="22"/>
      <c r="C47" s="4" t="s">
        <v>32</v>
      </c>
      <c r="D47" s="4" t="s">
        <v>60</v>
      </c>
      <c r="E47" s="4">
        <v>8</v>
      </c>
      <c r="F47" s="4">
        <v>400</v>
      </c>
      <c r="G47" s="4">
        <f t="shared" si="1"/>
        <v>3200</v>
      </c>
      <c r="H47" s="28"/>
    </row>
    <row r="48" spans="1:8" ht="60" customHeight="1" x14ac:dyDescent="0.15">
      <c r="A48" s="4">
        <v>46</v>
      </c>
      <c r="B48" s="22"/>
      <c r="C48" s="4" t="s">
        <v>75</v>
      </c>
      <c r="D48" s="4" t="s">
        <v>15</v>
      </c>
      <c r="E48" s="7">
        <f>1.2*1.555</f>
        <v>1.8659999999999999</v>
      </c>
      <c r="F48" s="4">
        <v>450</v>
      </c>
      <c r="G48" s="4">
        <f t="shared" si="1"/>
        <v>839.69999999999993</v>
      </c>
      <c r="H48" s="8"/>
    </row>
    <row r="49" spans="1:8" ht="60" customHeight="1" x14ac:dyDescent="0.15">
      <c r="A49" s="4">
        <v>47</v>
      </c>
      <c r="B49" s="21"/>
      <c r="C49" s="4" t="s">
        <v>76</v>
      </c>
      <c r="D49" s="4" t="s">
        <v>15</v>
      </c>
      <c r="E49" s="11">
        <f>0.45*1.55</f>
        <v>0.69750000000000001</v>
      </c>
      <c r="F49" s="4">
        <v>450</v>
      </c>
      <c r="G49" s="4">
        <f t="shared" si="1"/>
        <v>313.875</v>
      </c>
      <c r="H49" s="8"/>
    </row>
    <row r="50" spans="1:8" x14ac:dyDescent="0.15">
      <c r="A50" s="4">
        <v>48</v>
      </c>
      <c r="B50" s="4" t="s">
        <v>77</v>
      </c>
      <c r="C50" s="4" t="s">
        <v>78</v>
      </c>
      <c r="D50" s="4" t="s">
        <v>12</v>
      </c>
      <c r="E50" s="4">
        <v>1</v>
      </c>
      <c r="F50" s="4">
        <v>2500</v>
      </c>
      <c r="G50" s="4">
        <f t="shared" si="1"/>
        <v>2500</v>
      </c>
      <c r="H50" s="8"/>
    </row>
    <row r="51" spans="1:8" x14ac:dyDescent="0.15">
      <c r="A51" s="4">
        <v>49</v>
      </c>
      <c r="B51" s="4" t="s">
        <v>79</v>
      </c>
      <c r="C51" s="12"/>
      <c r="D51" s="4" t="s">
        <v>12</v>
      </c>
      <c r="E51" s="4">
        <v>1</v>
      </c>
      <c r="F51" s="4">
        <v>4000</v>
      </c>
      <c r="G51" s="4">
        <f t="shared" si="1"/>
        <v>4000</v>
      </c>
      <c r="H51" s="8"/>
    </row>
    <row r="52" spans="1:8" x14ac:dyDescent="0.15">
      <c r="A52" s="4">
        <v>50</v>
      </c>
      <c r="B52" s="4" t="s">
        <v>80</v>
      </c>
      <c r="C52" s="12"/>
      <c r="D52" s="4" t="s">
        <v>12</v>
      </c>
      <c r="E52" s="4">
        <v>1</v>
      </c>
      <c r="F52" s="4">
        <v>1500</v>
      </c>
      <c r="G52" s="4">
        <f t="shared" si="1"/>
        <v>1500</v>
      </c>
      <c r="H52" s="8"/>
    </row>
    <row r="53" spans="1:8" x14ac:dyDescent="0.15">
      <c r="A53" s="4">
        <v>51</v>
      </c>
      <c r="B53" s="4" t="s">
        <v>81</v>
      </c>
      <c r="C53" s="12"/>
      <c r="D53" s="4" t="s">
        <v>12</v>
      </c>
      <c r="E53" s="4">
        <v>1</v>
      </c>
      <c r="F53" s="4">
        <v>300</v>
      </c>
      <c r="G53" s="4">
        <f t="shared" si="1"/>
        <v>300</v>
      </c>
      <c r="H53" s="8"/>
    </row>
    <row r="54" spans="1:8" x14ac:dyDescent="0.15">
      <c r="A54" s="4"/>
      <c r="B54" s="4"/>
      <c r="C54" s="4"/>
      <c r="D54" s="4"/>
      <c r="E54" s="4"/>
      <c r="F54" s="4"/>
      <c r="G54" s="13"/>
      <c r="H54" s="14"/>
    </row>
    <row r="55" spans="1:8" x14ac:dyDescent="0.15">
      <c r="A55" s="30" t="s">
        <v>83</v>
      </c>
      <c r="B55" s="19"/>
      <c r="C55" s="19"/>
      <c r="D55" s="19"/>
      <c r="E55" s="19"/>
      <c r="F55" s="19"/>
      <c r="G55" s="15">
        <f>SUM(G3:G54)</f>
        <v>82906.475000000006</v>
      </c>
      <c r="H55" s="14"/>
    </row>
  </sheetData>
  <mergeCells count="21">
    <mergeCell ref="H37:H38"/>
    <mergeCell ref="H43:H44"/>
    <mergeCell ref="H46:H47"/>
    <mergeCell ref="H11:H12"/>
    <mergeCell ref="H15:H16"/>
    <mergeCell ref="H20:H23"/>
    <mergeCell ref="H26:H27"/>
    <mergeCell ref="H35:H36"/>
    <mergeCell ref="A55:F55"/>
    <mergeCell ref="B3:B4"/>
    <mergeCell ref="B6:B8"/>
    <mergeCell ref="B11:B12"/>
    <mergeCell ref="B13:B17"/>
    <mergeCell ref="B18:B25"/>
    <mergeCell ref="B26:B27"/>
    <mergeCell ref="B28:B29"/>
    <mergeCell ref="B34:B40"/>
    <mergeCell ref="B42:B44"/>
    <mergeCell ref="B46:B49"/>
    <mergeCell ref="H3:H4"/>
    <mergeCell ref="A1:H1"/>
  </mergeCells>
  <phoneticPr fontId="7" type="noConversion"/>
  <printOptions horizontalCentered="1"/>
  <pageMargins left="0.24791666666666701" right="0.24791666666666701" top="0.75138888888888899" bottom="0.75138888888888899" header="0.297916666666667" footer="0.297916666666667"/>
  <pageSetup paperSize="9" scale="59" fitToHeight="0" orientation="portrait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Tengzi Gao</dc:creator>
  <cp:lastModifiedBy>南京南大尚诚软件科技有限公司</cp:lastModifiedBy>
  <cp:lastPrinted>2017-05-10T09:15:00Z</cp:lastPrinted>
  <dcterms:created xsi:type="dcterms:W3CDTF">2016-03-13T08:06:00Z</dcterms:created>
  <dcterms:modified xsi:type="dcterms:W3CDTF">2024-12-16T07:46:12Z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24838E6C83764B1790761DCD2A9F940F_13</vt:lpwstr>
  </property>
</Properties>
</file>